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a6ee98aa4303217/Clients/Mission Tech Partners/docs/"/>
    </mc:Choice>
  </mc:AlternateContent>
  <xr:revisionPtr revIDLastSave="1" documentId="11_2843562F404D19A471C73F4470E50BE3FE0A7AD0" xr6:coauthVersionLast="47" xr6:coauthVersionMax="47" xr10:uidLastSave="{81311A75-6772-4C63-B3B7-92ACC6960DD4}"/>
  <bookViews>
    <workbookView xWindow="-120" yWindow="-120" windowWidth="29040" windowHeight="15720" xr2:uid="{00000000-000D-0000-FFFF-FFFF00000000}"/>
  </bookViews>
  <sheets>
    <sheet name="ROI Calculator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3" i="1"/>
  <c r="B14" i="1"/>
  <c r="B23" i="1" s="1"/>
  <c r="B26" i="1" l="1"/>
  <c r="B40" i="1"/>
  <c r="B42" i="1" s="1"/>
  <c r="B45" i="1"/>
  <c r="B47" i="1" l="1"/>
  <c r="B44" i="1"/>
  <c r="B43" i="1"/>
</calcChain>
</file>

<file path=xl/sharedStrings.xml><?xml version="1.0" encoding="utf-8"?>
<sst xmlns="http://schemas.openxmlformats.org/spreadsheetml/2006/main" count="125" uniqueCount="119">
  <si>
    <t>System Integration ROI Calculator</t>
  </si>
  <si>
    <t>Calculate the cost of disconnected systems and ROI of integration</t>
  </si>
  <si>
    <t>1. Your Organization</t>
  </si>
  <si>
    <t>Organization Name:</t>
  </si>
  <si>
    <t>Number of Staff:</t>
  </si>
  <si>
    <t>Average Hourly Cost per Staff:</t>
  </si>
  <si>
    <t>2. Current Manual Data Work (TOTAL across all staff)</t>
  </si>
  <si>
    <t>Hours per week spent on manual data entry:</t>
  </si>
  <si>
    <t>Hours per week on data reconciliation:</t>
  </si>
  <si>
    <t>Hours per week on duplicate data cleanup:</t>
  </si>
  <si>
    <t>Hours per week creating manual reports:</t>
  </si>
  <si>
    <t>Total Hours per Week:</t>
  </si>
  <si>
    <t>3. Transaction Volumes</t>
  </si>
  <si>
    <t>Donations per month:</t>
  </si>
  <si>
    <t>New contacts per month:</t>
  </si>
  <si>
    <t>Event registrations per month:</t>
  </si>
  <si>
    <t>Volunteer signups per month:</t>
  </si>
  <si>
    <t>4. Your Current Annual Costs</t>
  </si>
  <si>
    <t>Staff Time Cost (Manual Work):</t>
  </si>
  <si>
    <t>Estimated Missed Revenue (Annual):</t>
  </si>
  <si>
    <t>Conservative: 5% of revenue</t>
  </si>
  <si>
    <t>Data Quality Issues Cost (Annual):</t>
  </si>
  <si>
    <t>Duplicates, errors, cleanup</t>
  </si>
  <si>
    <t>TOTAL ANNUAL COST:</t>
  </si>
  <si>
    <t>5. Integration Investment</t>
  </si>
  <si>
    <t>Choose your integration approach:</t>
  </si>
  <si>
    <t>Option A: DIY Native Integrations</t>
  </si>
  <si>
    <t>(Setup time only)</t>
  </si>
  <si>
    <t>Option B: Zapier/Middleware</t>
  </si>
  <si>
    <t>($200/month)</t>
  </si>
  <si>
    <t>Option C: Custom Integration</t>
  </si>
  <si>
    <t>(One-time build)</t>
  </si>
  <si>
    <t>Your Selected Option Cost:</t>
  </si>
  <si>
    <t>Copy your choice above</t>
  </si>
  <si>
    <t>6. Expected Benefits from Integration</t>
  </si>
  <si>
    <t>Time Savings (% of manual work eliminated):</t>
  </si>
  <si>
    <t>Typical: 70-90%</t>
  </si>
  <si>
    <t>Revenue Impact (% increase from better data):</t>
  </si>
  <si>
    <t>Conservative: 5-15%</t>
  </si>
  <si>
    <t>7. Your ROI Analysis</t>
  </si>
  <si>
    <t>Annual Savings (Staff Time):</t>
  </si>
  <si>
    <t>Annual Revenue Improvement:</t>
  </si>
  <si>
    <t>Total Annual Benefit:</t>
  </si>
  <si>
    <t>Net Benefit (First Year):</t>
  </si>
  <si>
    <t>ROI (First Year):</t>
  </si>
  <si>
    <t>Payback Period (Months):</t>
  </si>
  <si>
    <t>5-YEAR TOTAL SAVINGS:</t>
  </si>
  <si>
    <t>System Integration ROI Calculator - Instructions</t>
  </si>
  <si>
    <t>HOW TO USE THIS CALCULATOR:</t>
  </si>
  <si>
    <t>STEP 1: Enter Your Organization Info</t>
  </si>
  <si>
    <t>• Organization name (optional)</t>
  </si>
  <si>
    <t>• Number of staff members</t>
  </si>
  <si>
    <t>• Average hourly cost per staff member (including benefits)</t>
  </si>
  <si>
    <t xml:space="preserve">  Tip: If unsure, use $35/hour as a reasonable nonprofit average</t>
  </si>
  <si>
    <t>STEP 2: Estimate Your Manual Data Work</t>
  </si>
  <si>
    <t>• How many TOTAL hours per week does your ENTIRE TEAM spend on:</t>
  </si>
  <si>
    <t xml:space="preserve">  - Manual data entry between systems</t>
  </si>
  <si>
    <t xml:space="preserve">  - Reconciling data discrepancies</t>
  </si>
  <si>
    <t xml:space="preserve">  - Cleaning up duplicate records</t>
  </si>
  <si>
    <t xml:space="preserve">  - Creating manual reports</t>
  </si>
  <si>
    <t>• These should be TOTAL hours across all staff, not per person</t>
  </si>
  <si>
    <t>• Be honest! These numbers add up fast across your whole team</t>
  </si>
  <si>
    <t>STEP 3: Enter Your Transaction Volumes</t>
  </si>
  <si>
    <t>• Donations per month</t>
  </si>
  <si>
    <t>• New contacts added per month</t>
  </si>
  <si>
    <t>• Event registrations per month</t>
  </si>
  <si>
    <t>• Volunteer signups per month</t>
  </si>
  <si>
    <t>• These help estimate missed opportunities from disconnected data</t>
  </si>
  <si>
    <t>STEP 4: Estimate Additional Costs</t>
  </si>
  <si>
    <t>• Missed revenue from poor data (default: $25,000/year - adjust to your situation)</t>
  </si>
  <si>
    <t>• Data quality issue costs (default: $5,000/year)</t>
  </si>
  <si>
    <t>STEP 5: Choose Your Integration Approach</t>
  </si>
  <si>
    <t>• Option A: DIY with native integrations (~$500 setup)</t>
  </si>
  <si>
    <t>• Option B: Zapier/middleware platforms (~$200/month = $2,400/year)</t>
  </si>
  <si>
    <t>• Option C: Custom integration (~$8,000 one-time)</t>
  </si>
  <si>
    <t>• The calculator defaults to Option B - update if you choose differently</t>
  </si>
  <si>
    <t>STEP 6: Adjust Expected Benefits</t>
  </si>
  <si>
    <t>• Time savings: What % of manual work will integration eliminate?</t>
  </si>
  <si>
    <t xml:space="preserve">  Default: 80% (typical range: 70-90%)</t>
  </si>
  <si>
    <t>• Revenue impact: What % increase from better data visibility and segmentation?</t>
  </si>
  <si>
    <t xml:space="preserve">  Default: 8% (conservative range: 5-15%)</t>
  </si>
  <si>
    <t>UNDERSTANDING YOUR RESULTS:</t>
  </si>
  <si>
    <t>• Formula: Total hours per week × 52 weeks × hourly rate</t>
  </si>
  <si>
    <t>• This is what you're currently paying for manual data work</t>
  </si>
  <si>
    <t>• Staff time cost × time savings percentage</t>
  </si>
  <si>
    <t>• Money saved by eliminating manual data work</t>
  </si>
  <si>
    <t>• This is salary you can redirect to mission work</t>
  </si>
  <si>
    <t>• (Missed revenue + data quality costs) × revenue impact percentage</t>
  </si>
  <si>
    <t>• Additional fundraising from better data and segmentation</t>
  </si>
  <si>
    <t>• Better donor retention, volunteer conversion, engagement tracking</t>
  </si>
  <si>
    <t>• Combined time savings + revenue improvement</t>
  </si>
  <si>
    <t>• This is your ongoing annual benefit AFTER year 1</t>
  </si>
  <si>
    <t>• Annual benefit minus integration investment</t>
  </si>
  <si>
    <t>• Should be positive even in year 1 for most nonprofits</t>
  </si>
  <si>
    <t>• Return on investment percentage</t>
  </si>
  <si>
    <t>• 200% ROI = You get back $2 for every $1 invested</t>
  </si>
  <si>
    <t>• Most nonprofits see 300-800% first-year ROI</t>
  </si>
  <si>
    <t>Payback Period:</t>
  </si>
  <si>
    <t>• How many months until integration pays for itself</t>
  </si>
  <si>
    <t>• Typical range: 2-6 months</t>
  </si>
  <si>
    <t>5-Year Total Savings:</t>
  </si>
  <si>
    <t>• Your cumulative benefit over 5 years</t>
  </si>
  <si>
    <t>• Most integration investments pay off 10-30x over time</t>
  </si>
  <si>
    <t>IMPORTANT NOTES:</t>
  </si>
  <si>
    <t>• These are estimates - your actual results may vary</t>
  </si>
  <si>
    <t>• Conservative estimates are better for planning</t>
  </si>
  <si>
    <t>• Benefits compound: Time saved can be used for mission work</t>
  </si>
  <si>
    <t>• Integration also improves data accuracy, reporting, and decision-making</t>
  </si>
  <si>
    <t>• Hidden benefits: Staff satisfaction, better donor experience, scalability</t>
  </si>
  <si>
    <t>NEXT STEPS:</t>
  </si>
  <si>
    <t>1. Review your calculated ROI</t>
  </si>
  <si>
    <t>2. Identify your highest-priority integration (usually CRM + Email)</t>
  </si>
  <si>
    <t>3. Schedule a free assessment: www.missiontechadvisors.com/contact</t>
  </si>
  <si>
    <t>4. We'll help you validate these numbers and create an implementation plan</t>
  </si>
  <si>
    <t>Questions? Contact Mission Tech Advisors</t>
  </si>
  <si>
    <t>Email: ed@missiontechadvisors.com</t>
  </si>
  <si>
    <t>Web: www.missiontechadvisors.com</t>
  </si>
  <si>
    <t>© 2026 Mission Tech Advisors</t>
  </si>
  <si>
    <t>Mission Tech Advisors | www.missiontechadvisors.com | ebooth@missiontechadvisors.com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</si>
</sst>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rgb="FF2563EB"/>
      <name val="Calibri"/>
    </font>
    <font>
      <i/>
      <sz val="10"/>
      <color rgb="FF64748B"/>
      <name val="Calibri"/>
    </font>
    <font>
      <b/>
      <sz val="12"/>
      <color rgb="FFFFFFFF"/>
      <name val="Calibri"/>
    </font>
    <font>
      <sz val="10"/>
      <name val="Calibri"/>
    </font>
    <font>
      <b/>
      <sz val="11"/>
      <color rgb="FF0F172A"/>
      <name val="Calibri"/>
    </font>
    <font>
      <b/>
      <sz val="11"/>
      <name val="Calibri"/>
    </font>
    <font>
      <i/>
      <sz val="9"/>
      <color rgb="FF64748B"/>
      <name val="Calibri"/>
    </font>
    <font>
      <b/>
      <sz val="12"/>
      <color rgb="FF2563EB"/>
      <name val="Calibri"/>
    </font>
    <font>
      <b/>
      <sz val="10"/>
      <color rgb="FF0F172A"/>
      <name val="Calibri"/>
    </font>
  </fonts>
  <fills count="8">
    <fill>
      <patternFill patternType="none"/>
    </fill>
    <fill>
      <patternFill patternType="gray125"/>
    </fill>
    <fill>
      <patternFill patternType="solid">
        <fgColor rgb="FF2563EB"/>
        <bgColor rgb="FF2563EB"/>
      </patternFill>
    </fill>
    <fill>
      <patternFill patternType="solid">
        <fgColor rgb="FFFFFACD"/>
        <bgColor rgb="FFFFFACD"/>
      </patternFill>
    </fill>
    <fill>
      <patternFill patternType="solid">
        <fgColor rgb="FFEFF6FF"/>
        <bgColor rgb="FFEFF6FF"/>
      </patternFill>
    </fill>
    <fill>
      <patternFill patternType="solid">
        <fgColor rgb="FFEF4444"/>
        <bgColor rgb="FFEF4444"/>
      </patternFill>
    </fill>
    <fill>
      <patternFill patternType="solid">
        <fgColor rgb="FF90EE90"/>
        <bgColor rgb="FF90EE90"/>
      </patternFill>
    </fill>
    <fill>
      <patternFill patternType="solid">
        <fgColor rgb="FF22C55E"/>
        <bgColor rgb="FF22C55E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0" fillId="3" borderId="1" xfId="0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0" fontId="5" fillId="4" borderId="0" xfId="0" applyFont="1" applyFill="1"/>
    <xf numFmtId="3" fontId="6" fillId="4" borderId="1" xfId="0" applyNumberFormat="1" applyFont="1" applyFill="1" applyBorder="1"/>
    <xf numFmtId="164" fontId="6" fillId="0" borderId="1" xfId="0" applyNumberFormat="1" applyFont="1" applyBorder="1"/>
    <xf numFmtId="0" fontId="7" fillId="0" borderId="0" xfId="0" applyFont="1"/>
    <xf numFmtId="0" fontId="3" fillId="5" borderId="0" xfId="0" applyFont="1" applyFill="1"/>
    <xf numFmtId="164" fontId="3" fillId="5" borderId="1" xfId="0" applyNumberFormat="1" applyFont="1" applyFill="1" applyBorder="1"/>
    <xf numFmtId="164" fontId="0" fillId="0" borderId="1" xfId="0" applyNumberFormat="1" applyBorder="1"/>
    <xf numFmtId="164" fontId="0" fillId="6" borderId="1" xfId="0" applyNumberFormat="1" applyFill="1" applyBorder="1"/>
    <xf numFmtId="164" fontId="6" fillId="4" borderId="1" xfId="0" applyNumberFormat="1" applyFont="1" applyFill="1" applyBorder="1"/>
    <xf numFmtId="9" fontId="0" fillId="3" borderId="1" xfId="0" applyNumberFormat="1" applyFill="1" applyBorder="1"/>
    <xf numFmtId="9" fontId="6" fillId="0" borderId="1" xfId="0" applyNumberFormat="1" applyFont="1" applyBorder="1"/>
    <xf numFmtId="165" fontId="6" fillId="0" borderId="1" xfId="0" applyNumberFormat="1" applyFont="1" applyBorder="1"/>
    <xf numFmtId="0" fontId="3" fillId="7" borderId="0" xfId="0" applyFont="1" applyFill="1"/>
    <xf numFmtId="164" fontId="3" fillId="7" borderId="1" xfId="0" applyNumberFormat="1" applyFont="1" applyFill="1" applyBorder="1"/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workbookViewId="0">
      <selection activeCell="D51" sqref="D51"/>
    </sheetView>
  </sheetViews>
  <sheetFormatPr defaultRowHeight="15" x14ac:dyDescent="0.25"/>
  <cols>
    <col min="1" max="1" width="40" customWidth="1"/>
    <col min="2" max="2" width="20" customWidth="1"/>
    <col min="3" max="3" width="15" customWidth="1"/>
    <col min="4" max="4" width="25" customWidth="1"/>
  </cols>
  <sheetData>
    <row r="1" spans="1:4" ht="21" x14ac:dyDescent="0.35">
      <c r="A1" s="22" t="s">
        <v>0</v>
      </c>
      <c r="B1" s="23"/>
      <c r="C1" s="23"/>
      <c r="D1" s="23"/>
    </row>
    <row r="2" spans="1:4" x14ac:dyDescent="0.25">
      <c r="A2" s="25" t="s">
        <v>1</v>
      </c>
      <c r="B2" s="23"/>
      <c r="C2" s="23"/>
      <c r="D2" s="23"/>
    </row>
    <row r="4" spans="1:4" ht="15.75" x14ac:dyDescent="0.25">
      <c r="A4" s="24" t="s">
        <v>2</v>
      </c>
      <c r="B4" s="23"/>
      <c r="C4" s="23"/>
      <c r="D4" s="23"/>
    </row>
    <row r="5" spans="1:4" x14ac:dyDescent="0.25">
      <c r="A5" s="1" t="s">
        <v>3</v>
      </c>
      <c r="B5" s="2"/>
    </row>
    <row r="6" spans="1:4" x14ac:dyDescent="0.25">
      <c r="A6" s="1" t="s">
        <v>4</v>
      </c>
      <c r="B6" s="3">
        <v>5</v>
      </c>
    </row>
    <row r="7" spans="1:4" x14ac:dyDescent="0.25">
      <c r="A7" s="1" t="s">
        <v>5</v>
      </c>
      <c r="B7" s="4">
        <v>35</v>
      </c>
    </row>
    <row r="9" spans="1:4" ht="15.75" x14ac:dyDescent="0.25">
      <c r="A9" s="24" t="s">
        <v>6</v>
      </c>
      <c r="B9" s="23"/>
      <c r="C9" s="23"/>
      <c r="D9" s="23"/>
    </row>
    <row r="10" spans="1:4" x14ac:dyDescent="0.25">
      <c r="A10" s="1" t="s">
        <v>7</v>
      </c>
      <c r="B10" s="3">
        <v>15</v>
      </c>
    </row>
    <row r="11" spans="1:4" x14ac:dyDescent="0.25">
      <c r="A11" s="1" t="s">
        <v>8</v>
      </c>
      <c r="B11" s="3">
        <v>5</v>
      </c>
    </row>
    <row r="12" spans="1:4" x14ac:dyDescent="0.25">
      <c r="A12" s="1" t="s">
        <v>9</v>
      </c>
      <c r="B12" s="3">
        <v>3</v>
      </c>
    </row>
    <row r="13" spans="1:4" x14ac:dyDescent="0.25">
      <c r="A13" s="1" t="s">
        <v>10</v>
      </c>
      <c r="B13" s="3">
        <v>4</v>
      </c>
    </row>
    <row r="14" spans="1:4" x14ac:dyDescent="0.25">
      <c r="A14" s="5" t="s">
        <v>11</v>
      </c>
      <c r="B14" s="6">
        <f>SUM(B10:B13)</f>
        <v>27</v>
      </c>
    </row>
    <row r="16" spans="1:4" ht="15.75" x14ac:dyDescent="0.25">
      <c r="A16" s="24" t="s">
        <v>12</v>
      </c>
      <c r="B16" s="23"/>
      <c r="C16" s="23"/>
      <c r="D16" s="23"/>
    </row>
    <row r="17" spans="1:4" x14ac:dyDescent="0.25">
      <c r="A17" s="1" t="s">
        <v>13</v>
      </c>
      <c r="B17" s="3">
        <v>100</v>
      </c>
    </row>
    <row r="18" spans="1:4" x14ac:dyDescent="0.25">
      <c r="A18" s="1" t="s">
        <v>14</v>
      </c>
      <c r="B18" s="3">
        <v>50</v>
      </c>
    </row>
    <row r="19" spans="1:4" x14ac:dyDescent="0.25">
      <c r="A19" s="1" t="s">
        <v>15</v>
      </c>
      <c r="B19" s="3">
        <v>30</v>
      </c>
    </row>
    <row r="20" spans="1:4" x14ac:dyDescent="0.25">
      <c r="A20" s="1" t="s">
        <v>16</v>
      </c>
      <c r="B20" s="3">
        <v>20</v>
      </c>
    </row>
    <row r="22" spans="1:4" ht="15.75" x14ac:dyDescent="0.25">
      <c r="A22" s="24" t="s">
        <v>17</v>
      </c>
      <c r="B22" s="23"/>
      <c r="C22" s="23"/>
      <c r="D22" s="23"/>
    </row>
    <row r="23" spans="1:4" x14ac:dyDescent="0.25">
      <c r="A23" s="1" t="s">
        <v>18</v>
      </c>
      <c r="B23" s="7">
        <f>B14*52*B7</f>
        <v>49140</v>
      </c>
    </row>
    <row r="24" spans="1:4" x14ac:dyDescent="0.25">
      <c r="A24" s="1" t="s">
        <v>19</v>
      </c>
      <c r="B24" s="4">
        <v>25000</v>
      </c>
      <c r="C24" s="8" t="s">
        <v>20</v>
      </c>
    </row>
    <row r="25" spans="1:4" x14ac:dyDescent="0.25">
      <c r="A25" s="1" t="s">
        <v>21</v>
      </c>
      <c r="B25" s="4">
        <v>5000</v>
      </c>
      <c r="C25" s="8" t="s">
        <v>22</v>
      </c>
    </row>
    <row r="26" spans="1:4" ht="15.75" x14ac:dyDescent="0.25">
      <c r="A26" s="9" t="s">
        <v>23</v>
      </c>
      <c r="B26" s="10">
        <f>B23+B24+B25</f>
        <v>79140</v>
      </c>
    </row>
    <row r="28" spans="1:4" ht="15.75" x14ac:dyDescent="0.25">
      <c r="A28" s="24" t="s">
        <v>24</v>
      </c>
      <c r="B28" s="23"/>
      <c r="C28" s="23"/>
      <c r="D28" s="23"/>
    </row>
    <row r="29" spans="1:4" x14ac:dyDescent="0.25">
      <c r="A29" s="1" t="s">
        <v>25</v>
      </c>
    </row>
    <row r="30" spans="1:4" x14ac:dyDescent="0.25">
      <c r="A30" s="1" t="s">
        <v>26</v>
      </c>
      <c r="B30" s="11">
        <v>500</v>
      </c>
      <c r="C30" s="8" t="s">
        <v>27</v>
      </c>
    </row>
    <row r="31" spans="1:4" x14ac:dyDescent="0.25">
      <c r="A31" s="1" t="s">
        <v>28</v>
      </c>
      <c r="B31" s="12">
        <v>2400</v>
      </c>
      <c r="C31" s="8" t="s">
        <v>29</v>
      </c>
    </row>
    <row r="32" spans="1:4" x14ac:dyDescent="0.25">
      <c r="A32" s="1" t="s">
        <v>30</v>
      </c>
      <c r="B32" s="11">
        <v>8000</v>
      </c>
      <c r="C32" s="8" t="s">
        <v>31</v>
      </c>
    </row>
    <row r="33" spans="1:4" x14ac:dyDescent="0.25">
      <c r="A33" s="5" t="s">
        <v>32</v>
      </c>
      <c r="B33" s="13">
        <f>B31</f>
        <v>2400</v>
      </c>
      <c r="C33" s="8" t="s">
        <v>33</v>
      </c>
    </row>
    <row r="35" spans="1:4" ht="15.75" x14ac:dyDescent="0.25">
      <c r="A35" s="24" t="s">
        <v>34</v>
      </c>
      <c r="B35" s="23"/>
      <c r="C35" s="23"/>
      <c r="D35" s="23"/>
    </row>
    <row r="36" spans="1:4" x14ac:dyDescent="0.25">
      <c r="A36" s="1" t="s">
        <v>35</v>
      </c>
      <c r="B36" s="14">
        <v>0.8</v>
      </c>
      <c r="C36" s="8" t="s">
        <v>36</v>
      </c>
    </row>
    <row r="37" spans="1:4" x14ac:dyDescent="0.25">
      <c r="A37" s="1" t="s">
        <v>37</v>
      </c>
      <c r="B37" s="14">
        <v>0.08</v>
      </c>
      <c r="C37" s="8" t="s">
        <v>38</v>
      </c>
    </row>
    <row r="39" spans="1:4" ht="15.75" x14ac:dyDescent="0.25">
      <c r="A39" s="24" t="s">
        <v>39</v>
      </c>
      <c r="B39" s="23"/>
      <c r="C39" s="23"/>
      <c r="D39" s="23"/>
    </row>
    <row r="40" spans="1:4" x14ac:dyDescent="0.25">
      <c r="A40" s="1" t="s">
        <v>40</v>
      </c>
      <c r="B40" s="7">
        <f>B23*B36</f>
        <v>39312</v>
      </c>
    </row>
    <row r="41" spans="1:4" x14ac:dyDescent="0.25">
      <c r="A41" s="1" t="s">
        <v>41</v>
      </c>
      <c r="B41" s="7">
        <f>(B24+B25)*B37</f>
        <v>2400</v>
      </c>
    </row>
    <row r="42" spans="1:4" x14ac:dyDescent="0.25">
      <c r="A42" s="5" t="s">
        <v>42</v>
      </c>
      <c r="B42" s="13">
        <f>B40+B41</f>
        <v>41712</v>
      </c>
    </row>
    <row r="43" spans="1:4" x14ac:dyDescent="0.25">
      <c r="A43" s="1" t="s">
        <v>43</v>
      </c>
      <c r="B43" s="7">
        <f>B42-B33</f>
        <v>39312</v>
      </c>
    </row>
    <row r="44" spans="1:4" x14ac:dyDescent="0.25">
      <c r="A44" s="1" t="s">
        <v>44</v>
      </c>
      <c r="B44" s="15">
        <f>(B42-B33)/B33</f>
        <v>16.38</v>
      </c>
    </row>
    <row r="45" spans="1:4" x14ac:dyDescent="0.25">
      <c r="A45" s="1" t="s">
        <v>45</v>
      </c>
      <c r="B45" s="16">
        <f>(B33/(B42/12))</f>
        <v>0.69044879171461448</v>
      </c>
    </row>
    <row r="47" spans="1:4" ht="15.75" x14ac:dyDescent="0.25">
      <c r="A47" s="17" t="s">
        <v>46</v>
      </c>
      <c r="B47" s="18">
        <f>(B42*5)-B33</f>
        <v>206160</v>
      </c>
    </row>
    <row r="49" spans="1:4" x14ac:dyDescent="0.25">
      <c r="A49" s="26" t="s">
        <v>118</v>
      </c>
      <c r="B49" s="23"/>
      <c r="C49" s="23"/>
      <c r="D49" s="23"/>
    </row>
  </sheetData>
  <mergeCells count="10">
    <mergeCell ref="A39:D39"/>
    <mergeCell ref="A16:D16"/>
    <mergeCell ref="A2:D2"/>
    <mergeCell ref="A28:D28"/>
    <mergeCell ref="A49:D49"/>
    <mergeCell ref="A1:D1"/>
    <mergeCell ref="A9:D9"/>
    <mergeCell ref="A22:D22"/>
    <mergeCell ref="A35:D35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7"/>
  <sheetViews>
    <sheetView workbookViewId="0"/>
  </sheetViews>
  <sheetFormatPr defaultRowHeight="15" x14ac:dyDescent="0.25"/>
  <cols>
    <col min="1" max="1" width="80" customWidth="1"/>
  </cols>
  <sheetData>
    <row r="1" spans="1:1" x14ac:dyDescent="0.25">
      <c r="A1" s="19" t="s">
        <v>47</v>
      </c>
    </row>
    <row r="2" spans="1:1" x14ac:dyDescent="0.25">
      <c r="A2" s="19"/>
    </row>
    <row r="3" spans="1:1" ht="15.75" x14ac:dyDescent="0.25">
      <c r="A3" s="20" t="s">
        <v>48</v>
      </c>
    </row>
    <row r="4" spans="1:1" x14ac:dyDescent="0.25">
      <c r="A4" s="19"/>
    </row>
    <row r="5" spans="1:1" ht="15.75" x14ac:dyDescent="0.25">
      <c r="A5" s="20" t="s">
        <v>49</v>
      </c>
    </row>
    <row r="6" spans="1:1" x14ac:dyDescent="0.25">
      <c r="A6" s="19" t="s">
        <v>50</v>
      </c>
    </row>
    <row r="7" spans="1:1" x14ac:dyDescent="0.25">
      <c r="A7" s="19" t="s">
        <v>51</v>
      </c>
    </row>
    <row r="8" spans="1:1" x14ac:dyDescent="0.25">
      <c r="A8" s="19" t="s">
        <v>52</v>
      </c>
    </row>
    <row r="9" spans="1:1" x14ac:dyDescent="0.25">
      <c r="A9" s="19" t="s">
        <v>53</v>
      </c>
    </row>
    <row r="10" spans="1:1" x14ac:dyDescent="0.25">
      <c r="A10" s="19"/>
    </row>
    <row r="11" spans="1:1" ht="15.75" x14ac:dyDescent="0.25">
      <c r="A11" s="20" t="s">
        <v>54</v>
      </c>
    </row>
    <row r="12" spans="1:1" x14ac:dyDescent="0.25">
      <c r="A12" s="19" t="s">
        <v>55</v>
      </c>
    </row>
    <row r="13" spans="1:1" x14ac:dyDescent="0.25">
      <c r="A13" s="19" t="s">
        <v>56</v>
      </c>
    </row>
    <row r="14" spans="1:1" x14ac:dyDescent="0.25">
      <c r="A14" s="19" t="s">
        <v>57</v>
      </c>
    </row>
    <row r="15" spans="1:1" x14ac:dyDescent="0.25">
      <c r="A15" s="19" t="s">
        <v>58</v>
      </c>
    </row>
    <row r="16" spans="1:1" x14ac:dyDescent="0.25">
      <c r="A16" s="19" t="s">
        <v>59</v>
      </c>
    </row>
    <row r="17" spans="1:1" x14ac:dyDescent="0.25">
      <c r="A17" s="19" t="s">
        <v>60</v>
      </c>
    </row>
    <row r="18" spans="1:1" x14ac:dyDescent="0.25">
      <c r="A18" s="19" t="s">
        <v>61</v>
      </c>
    </row>
    <row r="19" spans="1:1" x14ac:dyDescent="0.25">
      <c r="A19" s="19"/>
    </row>
    <row r="20" spans="1:1" ht="15.75" x14ac:dyDescent="0.25">
      <c r="A20" s="20" t="s">
        <v>62</v>
      </c>
    </row>
    <row r="21" spans="1:1" x14ac:dyDescent="0.25">
      <c r="A21" s="19" t="s">
        <v>63</v>
      </c>
    </row>
    <row r="22" spans="1:1" x14ac:dyDescent="0.25">
      <c r="A22" s="19" t="s">
        <v>64</v>
      </c>
    </row>
    <row r="23" spans="1:1" x14ac:dyDescent="0.25">
      <c r="A23" s="19" t="s">
        <v>65</v>
      </c>
    </row>
    <row r="24" spans="1:1" x14ac:dyDescent="0.25">
      <c r="A24" s="19" t="s">
        <v>66</v>
      </c>
    </row>
    <row r="25" spans="1:1" x14ac:dyDescent="0.25">
      <c r="A25" s="19" t="s">
        <v>67</v>
      </c>
    </row>
    <row r="26" spans="1:1" x14ac:dyDescent="0.25">
      <c r="A26" s="19"/>
    </row>
    <row r="27" spans="1:1" ht="15.75" x14ac:dyDescent="0.25">
      <c r="A27" s="20" t="s">
        <v>68</v>
      </c>
    </row>
    <row r="28" spans="1:1" x14ac:dyDescent="0.25">
      <c r="A28" s="19" t="s">
        <v>69</v>
      </c>
    </row>
    <row r="29" spans="1:1" x14ac:dyDescent="0.25">
      <c r="A29" s="19" t="s">
        <v>70</v>
      </c>
    </row>
    <row r="30" spans="1:1" x14ac:dyDescent="0.25">
      <c r="A30" s="19"/>
    </row>
    <row r="31" spans="1:1" ht="15.75" x14ac:dyDescent="0.25">
      <c r="A31" s="20" t="s">
        <v>71</v>
      </c>
    </row>
    <row r="32" spans="1:1" x14ac:dyDescent="0.25">
      <c r="A32" s="19" t="s">
        <v>72</v>
      </c>
    </row>
    <row r="33" spans="1:1" x14ac:dyDescent="0.25">
      <c r="A33" s="19" t="s">
        <v>73</v>
      </c>
    </row>
    <row r="34" spans="1:1" x14ac:dyDescent="0.25">
      <c r="A34" s="19" t="s">
        <v>74</v>
      </c>
    </row>
    <row r="35" spans="1:1" x14ac:dyDescent="0.25">
      <c r="A35" s="19" t="s">
        <v>75</v>
      </c>
    </row>
    <row r="36" spans="1:1" x14ac:dyDescent="0.25">
      <c r="A36" s="19"/>
    </row>
    <row r="37" spans="1:1" ht="15.75" x14ac:dyDescent="0.25">
      <c r="A37" s="20" t="s">
        <v>76</v>
      </c>
    </row>
    <row r="38" spans="1:1" x14ac:dyDescent="0.25">
      <c r="A38" s="19" t="s">
        <v>77</v>
      </c>
    </row>
    <row r="39" spans="1:1" x14ac:dyDescent="0.25">
      <c r="A39" s="19" t="s">
        <v>78</v>
      </c>
    </row>
    <row r="40" spans="1:1" x14ac:dyDescent="0.25">
      <c r="A40" s="19" t="s">
        <v>79</v>
      </c>
    </row>
    <row r="41" spans="1:1" x14ac:dyDescent="0.25">
      <c r="A41" s="19" t="s">
        <v>80</v>
      </c>
    </row>
    <row r="42" spans="1:1" x14ac:dyDescent="0.25">
      <c r="A42" s="19"/>
    </row>
    <row r="43" spans="1:1" ht="15.75" x14ac:dyDescent="0.25">
      <c r="A43" s="20" t="s">
        <v>81</v>
      </c>
    </row>
    <row r="44" spans="1:1" x14ac:dyDescent="0.25">
      <c r="A44" s="19"/>
    </row>
    <row r="45" spans="1:1" x14ac:dyDescent="0.25">
      <c r="A45" s="21" t="s">
        <v>18</v>
      </c>
    </row>
    <row r="46" spans="1:1" x14ac:dyDescent="0.25">
      <c r="A46" s="19" t="s">
        <v>82</v>
      </c>
    </row>
    <row r="47" spans="1:1" x14ac:dyDescent="0.25">
      <c r="A47" s="19" t="s">
        <v>83</v>
      </c>
    </row>
    <row r="48" spans="1:1" x14ac:dyDescent="0.25">
      <c r="A48" s="19"/>
    </row>
    <row r="49" spans="1:1" x14ac:dyDescent="0.25">
      <c r="A49" s="21" t="s">
        <v>40</v>
      </c>
    </row>
    <row r="50" spans="1:1" x14ac:dyDescent="0.25">
      <c r="A50" s="19" t="s">
        <v>84</v>
      </c>
    </row>
    <row r="51" spans="1:1" x14ac:dyDescent="0.25">
      <c r="A51" s="19" t="s">
        <v>85</v>
      </c>
    </row>
    <row r="52" spans="1:1" x14ac:dyDescent="0.25">
      <c r="A52" s="19" t="s">
        <v>86</v>
      </c>
    </row>
    <row r="53" spans="1:1" x14ac:dyDescent="0.25">
      <c r="A53" s="19"/>
    </row>
    <row r="54" spans="1:1" x14ac:dyDescent="0.25">
      <c r="A54" s="21" t="s">
        <v>41</v>
      </c>
    </row>
    <row r="55" spans="1:1" x14ac:dyDescent="0.25">
      <c r="A55" s="19" t="s">
        <v>87</v>
      </c>
    </row>
    <row r="56" spans="1:1" x14ac:dyDescent="0.25">
      <c r="A56" s="19" t="s">
        <v>88</v>
      </c>
    </row>
    <row r="57" spans="1:1" x14ac:dyDescent="0.25">
      <c r="A57" s="19" t="s">
        <v>89</v>
      </c>
    </row>
    <row r="58" spans="1:1" x14ac:dyDescent="0.25">
      <c r="A58" s="19"/>
    </row>
    <row r="59" spans="1:1" x14ac:dyDescent="0.25">
      <c r="A59" s="21" t="s">
        <v>42</v>
      </c>
    </row>
    <row r="60" spans="1:1" x14ac:dyDescent="0.25">
      <c r="A60" s="19" t="s">
        <v>90</v>
      </c>
    </row>
    <row r="61" spans="1:1" x14ac:dyDescent="0.25">
      <c r="A61" s="19" t="s">
        <v>91</v>
      </c>
    </row>
    <row r="62" spans="1:1" x14ac:dyDescent="0.25">
      <c r="A62" s="19"/>
    </row>
    <row r="63" spans="1:1" x14ac:dyDescent="0.25">
      <c r="A63" s="21" t="s">
        <v>43</v>
      </c>
    </row>
    <row r="64" spans="1:1" x14ac:dyDescent="0.25">
      <c r="A64" s="19" t="s">
        <v>92</v>
      </c>
    </row>
    <row r="65" spans="1:1" x14ac:dyDescent="0.25">
      <c r="A65" s="19" t="s">
        <v>93</v>
      </c>
    </row>
    <row r="66" spans="1:1" x14ac:dyDescent="0.25">
      <c r="A66" s="19"/>
    </row>
    <row r="67" spans="1:1" x14ac:dyDescent="0.25">
      <c r="A67" s="21" t="s">
        <v>44</v>
      </c>
    </row>
    <row r="68" spans="1:1" x14ac:dyDescent="0.25">
      <c r="A68" s="19" t="s">
        <v>94</v>
      </c>
    </row>
    <row r="69" spans="1:1" x14ac:dyDescent="0.25">
      <c r="A69" s="19" t="s">
        <v>95</v>
      </c>
    </row>
    <row r="70" spans="1:1" x14ac:dyDescent="0.25">
      <c r="A70" s="19" t="s">
        <v>96</v>
      </c>
    </row>
    <row r="71" spans="1:1" x14ac:dyDescent="0.25">
      <c r="A71" s="19"/>
    </row>
    <row r="72" spans="1:1" x14ac:dyDescent="0.25">
      <c r="A72" s="21" t="s">
        <v>97</v>
      </c>
    </row>
    <row r="73" spans="1:1" x14ac:dyDescent="0.25">
      <c r="A73" s="19" t="s">
        <v>98</v>
      </c>
    </row>
    <row r="74" spans="1:1" x14ac:dyDescent="0.25">
      <c r="A74" s="19" t="s">
        <v>99</v>
      </c>
    </row>
    <row r="75" spans="1:1" x14ac:dyDescent="0.25">
      <c r="A75" s="19"/>
    </row>
    <row r="76" spans="1:1" x14ac:dyDescent="0.25">
      <c r="A76" s="21" t="s">
        <v>100</v>
      </c>
    </row>
    <row r="77" spans="1:1" x14ac:dyDescent="0.25">
      <c r="A77" s="19" t="s">
        <v>101</v>
      </c>
    </row>
    <row r="78" spans="1:1" x14ac:dyDescent="0.25">
      <c r="A78" s="19" t="s">
        <v>102</v>
      </c>
    </row>
    <row r="79" spans="1:1" x14ac:dyDescent="0.25">
      <c r="A79" s="19"/>
    </row>
    <row r="80" spans="1:1" ht="15.75" x14ac:dyDescent="0.25">
      <c r="A80" s="20" t="s">
        <v>103</v>
      </c>
    </row>
    <row r="81" spans="1:1" x14ac:dyDescent="0.25">
      <c r="A81" s="19" t="s">
        <v>104</v>
      </c>
    </row>
    <row r="82" spans="1:1" x14ac:dyDescent="0.25">
      <c r="A82" s="19" t="s">
        <v>105</v>
      </c>
    </row>
    <row r="83" spans="1:1" x14ac:dyDescent="0.25">
      <c r="A83" s="19" t="s">
        <v>106</v>
      </c>
    </row>
    <row r="84" spans="1:1" x14ac:dyDescent="0.25">
      <c r="A84" s="19" t="s">
        <v>107</v>
      </c>
    </row>
    <row r="85" spans="1:1" x14ac:dyDescent="0.25">
      <c r="A85" s="19" t="s">
        <v>108</v>
      </c>
    </row>
    <row r="86" spans="1:1" x14ac:dyDescent="0.25">
      <c r="A86" s="19"/>
    </row>
    <row r="87" spans="1:1" ht="15.75" x14ac:dyDescent="0.25">
      <c r="A87" s="20" t="s">
        <v>109</v>
      </c>
    </row>
    <row r="88" spans="1:1" x14ac:dyDescent="0.25">
      <c r="A88" s="19" t="s">
        <v>110</v>
      </c>
    </row>
    <row r="89" spans="1:1" x14ac:dyDescent="0.25">
      <c r="A89" s="19" t="s">
        <v>111</v>
      </c>
    </row>
    <row r="90" spans="1:1" x14ac:dyDescent="0.25">
      <c r="A90" s="19" t="s">
        <v>112</v>
      </c>
    </row>
    <row r="91" spans="1:1" x14ac:dyDescent="0.25">
      <c r="A91" s="19" t="s">
        <v>113</v>
      </c>
    </row>
    <row r="92" spans="1:1" x14ac:dyDescent="0.25">
      <c r="A92" s="19"/>
    </row>
    <row r="93" spans="1:1" ht="15.75" x14ac:dyDescent="0.25">
      <c r="A93" s="20" t="s">
        <v>114</v>
      </c>
    </row>
    <row r="94" spans="1:1" x14ac:dyDescent="0.25">
      <c r="A94" s="19" t="s">
        <v>115</v>
      </c>
    </row>
    <row r="95" spans="1:1" x14ac:dyDescent="0.25">
      <c r="A95" s="19" t="s">
        <v>116</v>
      </c>
    </row>
    <row r="96" spans="1:1" x14ac:dyDescent="0.25">
      <c r="A96" s="19"/>
    </row>
    <row r="97" spans="1:1" x14ac:dyDescent="0.25">
      <c r="A97" s="19" t="s">
        <v>117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Edward Booth</cp:lastModifiedBy>
  <dcterms:created xsi:type="dcterms:W3CDTF">2026-01-15T04:04:22Z</dcterms:created>
  <dcterms:modified xsi:type="dcterms:W3CDTF">2026-01-15T04:17:17Z</dcterms:modified>
</cp:coreProperties>
</file>